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0B73F69B-237D-4DCE-B450-F7E1F3322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27" i="36" l="1"/>
  <c r="N1427" i="36"/>
  <c r="O1427" i="36"/>
  <c r="P1427" i="36"/>
  <c r="Q1427" i="36"/>
  <c r="M1428" i="36"/>
  <c r="N1428" i="36"/>
  <c r="O1428" i="36"/>
  <c r="P1428" i="36"/>
  <c r="Q1428" i="36"/>
  <c r="G1428" i="36"/>
  <c r="C1428" i="36"/>
  <c r="G1427" i="36"/>
  <c r="C1427" i="36"/>
  <c r="AA16" i="33"/>
  <c r="M1425" i="36"/>
  <c r="N1425" i="36"/>
  <c r="O1425" i="36"/>
  <c r="P1425" i="36"/>
  <c r="Q1425" i="36"/>
  <c r="M1426" i="36"/>
  <c r="N1426" i="36"/>
  <c r="O1426" i="36"/>
  <c r="P1426" i="36"/>
  <c r="Q1426" i="36"/>
  <c r="G1426" i="36"/>
  <c r="G1425" i="36"/>
  <c r="C1425" i="36"/>
  <c r="C1426" i="36"/>
  <c r="M1424" i="36"/>
  <c r="N1424" i="36"/>
  <c r="O1424" i="36"/>
  <c r="P1424" i="36"/>
  <c r="Q1424" i="36"/>
  <c r="G1424" i="36"/>
  <c r="C1424" i="36"/>
  <c r="M1422" i="36"/>
  <c r="N1422" i="36"/>
  <c r="O1422" i="36"/>
  <c r="P1422" i="36"/>
  <c r="Q1422" i="36"/>
  <c r="M1423" i="36"/>
  <c r="N1423" i="36"/>
  <c r="O1423" i="36"/>
  <c r="P1423" i="36"/>
  <c r="Q1423" i="36"/>
  <c r="G1423" i="36"/>
  <c r="G1422" i="36"/>
  <c r="C1422" i="36"/>
  <c r="C1423" i="36"/>
  <c r="M1421" i="36"/>
  <c r="N1421" i="36"/>
  <c r="O1421" i="36"/>
  <c r="P1421" i="36"/>
  <c r="Q1421" i="36"/>
  <c r="G1421" i="36"/>
  <c r="C1421" i="36"/>
  <c r="G1420" i="36"/>
  <c r="M1420" i="36"/>
  <c r="N1420" i="36"/>
  <c r="O1420" i="36"/>
  <c r="P1420" i="36"/>
  <c r="Q1420" i="36"/>
  <c r="C1420" i="36"/>
  <c r="M1419" i="36"/>
  <c r="N1419" i="36"/>
  <c r="O1419" i="36"/>
  <c r="P1419" i="36"/>
  <c r="Q1419" i="36"/>
  <c r="G1419" i="36"/>
  <c r="C1419" i="36"/>
  <c r="M1418" i="36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<sst xmlns="http://schemas.openxmlformats.org/spreadsheetml/2006/main" count="250" uniqueCount="213">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</sst>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  <xf numFmtId="165" fontId="1" fillId="0" borderId="0" xfId="0" applyNumberFormat="1" applyFont="1" applyAlignment="1">
      <alignment horizontal="righ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Data-Wednesday'!$A$944:$A$1428</c:f>
              <c:numCache>
                <c:formatCode>m/d/yyyy</c:formatCode>
                <c:ptCount val="48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</c:numCache>
            </c:numRef>
          </c:cat>
          <c:val>
            <c:numRef>
              <c:f>'Claims Data-Wednesday'!$E$943:$E$1428</c:f>
              <c:numCache>
                <c:formatCode>#,##0</c:formatCode>
                <c:ptCount val="486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Data-Wednesday'!$A$944:$A$1428</c:f>
              <c:numCache>
                <c:formatCode>m/d/yyyy</c:formatCode>
                <c:ptCount val="48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</c:numCache>
            </c:numRef>
          </c:cat>
          <c:val>
            <c:numRef>
              <c:f>'Claims Data-Wednesday'!$F$945:$F$1428</c:f>
              <c:numCache>
                <c:formatCode>#,##0</c:formatCode>
                <c:ptCount val="484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5267690</c:v>
                </c:pt>
                <c:pt idx="14">
                  <c:v>5123986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'ExhaustionRateIndiana&amp;Surround'!$CB$7:$DG$7</c:f>
              <c:numCache>
                <c:formatCode>0.0%</c:formatCode>
                <c:ptCount val="32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'ExhaustionRateIndiana&amp;Surround'!$CB$8:$DG$8</c:f>
              <c:numCache>
                <c:formatCode>0.0%</c:formatCode>
                <c:ptCount val="32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'ExhaustionRateIndiana&amp;Surround'!$CB$9:$DG$9</c:f>
              <c:numCache>
                <c:formatCode>0.0%</c:formatCode>
                <c:ptCount val="32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'ExhaustionRateIndiana&amp;Surround'!$CB$10:$DG$10</c:f>
              <c:numCache>
                <c:formatCode>0.0%</c:formatCode>
                <c:ptCount val="32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'ExhaustionRateIndiana&amp;Surround'!$CB$11:$DG$11</c:f>
              <c:numCache>
                <c:formatCode>0.0%</c:formatCode>
                <c:ptCount val="32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'ExhaustionRateIndiana&amp;Surround'!$CB$12:$DG$12</c:f>
              <c:numCache>
                <c:formatCode>0.0%</c:formatCode>
                <c:ptCount val="32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'ExhaustionRateIndiana&amp;Surround'!$CB$13:$DG$13</c:f>
              <c:numCache>
                <c:formatCode>0.0%</c:formatCode>
                <c:ptCount val="32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'ExhaustionRateIndiana&amp;Surround'!$CB$14:$DG$14</c:f>
              <c:numCache>
                <c:formatCode>0.0%</c:formatCode>
                <c:ptCount val="32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46130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15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46130</v>
      </c>
      <c r="C8" s="17"/>
      <c r="D8" s="18">
        <f>B3-7</f>
        <v>46123</v>
      </c>
      <c r="E8" s="19"/>
      <c r="F8" s="19"/>
      <c r="G8" s="19"/>
      <c r="H8" s="19"/>
      <c r="I8" s="17"/>
      <c r="J8" s="18">
        <f>B3-7*52</f>
        <v>45766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2479</v>
      </c>
      <c r="C11" s="21"/>
      <c r="D11" s="21">
        <f>VLOOKUP(D$8,'Claims Data-Wednesday'!$A:$Q,5)</f>
        <v>3629</v>
      </c>
      <c r="E11" s="21"/>
      <c r="F11" s="21">
        <f>B11-D11</f>
        <v>-1150</v>
      </c>
      <c r="G11" s="6"/>
      <c r="H11" s="22">
        <f>F11/D11</f>
        <v>-0.31689170570405073</v>
      </c>
      <c r="I11" s="6"/>
      <c r="J11" s="21">
        <f>VLOOKUP(J$8,'Claims Data-Wednesday'!$A:$Q,5)</f>
        <v>2609</v>
      </c>
      <c r="K11" s="21"/>
      <c r="L11" s="21">
        <f>B11-J11</f>
        <v>-130</v>
      </c>
      <c r="M11" s="6"/>
      <c r="N11" s="22">
        <f>L11/J11</f>
        <v>-4.9827520122652361E-2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21000</v>
      </c>
      <c r="C13" s="21"/>
      <c r="D13" s="21">
        <f>VLOOKUP(D$8,'Claims Data-Wednesday'!$A:$Q,6)</f>
        <v>20966</v>
      </c>
      <c r="E13" s="21"/>
      <c r="F13" s="21">
        <f t="shared" ref="F13:F19" si="0">B13-D13</f>
        <v>34</v>
      </c>
      <c r="G13" s="6"/>
      <c r="H13" s="22">
        <f t="shared" ref="H13:H19" si="1">F13/D13</f>
        <v>1.6216731851569207E-3</v>
      </c>
      <c r="I13" s="6"/>
      <c r="J13" s="21">
        <f>VLOOKUP(J$8,'Claims Data-Wednesday'!$A:$Q,6)</f>
        <v>22250</v>
      </c>
      <c r="K13" s="21"/>
      <c r="L13" s="21">
        <f t="shared" ref="L13:L19" si="2">B13-J13</f>
        <v>-1250</v>
      </c>
      <c r="M13" s="6"/>
      <c r="N13" s="22">
        <f t="shared" ref="N13:N19" si="3">L13/J13</f>
        <v>-5.6179775280898875E-2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23479</v>
      </c>
      <c r="C15" s="21"/>
      <c r="D15" s="21">
        <f>VLOOKUP(D$8,'Claims Data-Wednesday'!$A:$Q,7)</f>
        <v>24595</v>
      </c>
      <c r="E15" s="21"/>
      <c r="F15" s="21">
        <f t="shared" si="0"/>
        <v>-1116</v>
      </c>
      <c r="G15" s="6"/>
      <c r="H15" s="22">
        <f t="shared" si="1"/>
        <v>-4.5375076235007118E-2</v>
      </c>
      <c r="I15" s="6"/>
      <c r="J15" s="21">
        <f>VLOOKUP(J$8,'Claims Data-Wednesday'!$A:$Q,7)</f>
        <v>24859</v>
      </c>
      <c r="K15" s="21"/>
      <c r="L15" s="21">
        <f t="shared" si="2"/>
        <v>-1380</v>
      </c>
      <c r="M15" s="6"/>
      <c r="N15" s="22">
        <f t="shared" si="3"/>
        <v>-5.5513093849310108E-2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5123986</v>
      </c>
      <c r="C17" s="7"/>
      <c r="D17" s="7">
        <f>VLOOKUP(D$8,'Claims Data-Wednesday'!$A:$Q,8)</f>
        <v>5267690</v>
      </c>
      <c r="E17" s="7"/>
      <c r="F17" s="7">
        <f t="shared" si="0"/>
        <v>-143704</v>
      </c>
      <c r="G17" s="6"/>
      <c r="H17" s="22">
        <f t="shared" si="1"/>
        <v>-2.7280268960398202E-2</v>
      </c>
      <c r="I17" s="6"/>
      <c r="J17" s="7">
        <f>VLOOKUP(J$8,'Claims Data-Wednesday'!$A:$Q,8)</f>
        <v>5277869</v>
      </c>
      <c r="K17" s="7"/>
      <c r="L17" s="7">
        <f t="shared" si="2"/>
        <v>-153883</v>
      </c>
      <c r="M17" s="6"/>
      <c r="N17" s="22">
        <f t="shared" si="3"/>
        <v>-2.9156275004173084E-2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275</v>
      </c>
      <c r="C19" s="21"/>
      <c r="D19" s="21">
        <f>VLOOKUP(D$8,'Claims Data-Wednesday'!$A:$Q,9)</f>
        <v>266</v>
      </c>
      <c r="E19" s="21"/>
      <c r="F19" s="21">
        <f t="shared" si="0"/>
        <v>9</v>
      </c>
      <c r="G19" s="6"/>
      <c r="H19" s="22">
        <f t="shared" si="1"/>
        <v>3.3834586466165412E-2</v>
      </c>
      <c r="I19" s="6"/>
      <c r="J19" s="21">
        <f>VLOOKUP(J$8,'Claims Data-Wednesday'!$A:$Q,9)</f>
        <v>306</v>
      </c>
      <c r="K19" s="21"/>
      <c r="L19" s="21">
        <f t="shared" si="2"/>
        <v>-31</v>
      </c>
      <c r="M19" s="6"/>
      <c r="N19" s="22">
        <f t="shared" si="3"/>
        <v>-0.10130718954248366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2778.5</v>
      </c>
      <c r="D28" s="21">
        <f>VLOOKUP(J$8,'Claims Data-Wednesday'!$A:$Q,13)</f>
        <v>2673.5</v>
      </c>
      <c r="F28" s="22">
        <f>(B28-D28)/D28</f>
        <v>3.9274359453899385E-2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21228</v>
      </c>
      <c r="D30" s="21">
        <f>VLOOKUP(J$8,'Claims Data-Wednesday'!$A:$Q,14)</f>
        <v>23192.5</v>
      </c>
      <c r="F30" s="22">
        <f t="shared" ref="F30:F36" si="4">(B30-D30)/D30</f>
        <v>-8.4704106931119974E-2</v>
      </c>
      <c r="I30" s="39"/>
      <c r="J30" s="45">
        <v>46130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24006.5</v>
      </c>
      <c r="D32" s="21">
        <f>VLOOKUP(J$8,'Claims Data-Wednesday'!$A:$Q,15)</f>
        <v>25866</v>
      </c>
      <c r="F32" s="22">
        <f t="shared" si="4"/>
        <v>-7.1889739426273871E-2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5195838</v>
      </c>
      <c r="D34" s="7">
        <f>VLOOKUP(J$8,'Claims Data-Wednesday'!$A:$Q,16)</f>
        <v>5590866.5</v>
      </c>
      <c r="F34" s="22">
        <f t="shared" si="4"/>
        <v>-7.0656042314728856E-2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274.75</v>
      </c>
      <c r="D36" s="21">
        <f>VLOOKUP(J$8,'Claims Data-Wednesday'!$A:$Q,17)</f>
        <v>316</v>
      </c>
      <c r="F36" s="22">
        <f t="shared" si="4"/>
        <v>-0.13053797468354431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29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P1430" sqref="P1430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28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6706083.4000000004</v>
      </c>
      <c r="Q1418" s="75">
        <f t="shared" ref="Q1418" si="2136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7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8">AVERAGE(E1416:E1419)</f>
        <v>3468.5</v>
      </c>
      <c r="N1419" s="75">
        <f t="shared" ref="N1419" si="2139">AVERAGE(F1416:F1419)</f>
        <v>27300</v>
      </c>
      <c r="O1419" s="75">
        <f t="shared" ref="O1419" si="2140">AVERAGE(G1416:G1419)</f>
        <v>30768.5</v>
      </c>
      <c r="P1419" s="75">
        <f t="shared" ref="P1419" si="2141">AVERAGE(H1416:H1420)</f>
        <v>6598238.4000000004</v>
      </c>
      <c r="Q1419" s="75">
        <f t="shared" ref="Q1419" si="2142">AVERAGE(I1416:I1419)</f>
        <v>300.5</v>
      </c>
    </row>
    <row r="1420" spans="1:17">
      <c r="A1420" s="5">
        <v>46074</v>
      </c>
      <c r="B1420" s="8">
        <v>7</v>
      </c>
      <c r="C1420" s="102">
        <f t="shared" si="2137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43">AVERAGE(E1417:E1420)</f>
        <v>3289.25</v>
      </c>
      <c r="N1420" s="75">
        <f t="shared" ref="N1420" si="2144">AVERAGE(F1417:F1420)</f>
        <v>26568</v>
      </c>
      <c r="O1420" s="75">
        <f t="shared" ref="O1420" si="2145">AVERAGE(G1417:G1420)</f>
        <v>29857.25</v>
      </c>
      <c r="P1420" s="75">
        <f t="shared" ref="P1420" si="2146">AVERAGE(H1417:H1421)</f>
        <v>6530018.2000000002</v>
      </c>
      <c r="Q1420" s="75">
        <f t="shared" ref="Q1420" si="2147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8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9">AVERAGE(E1418:E1421)</f>
        <v>2987.25</v>
      </c>
      <c r="N1421" s="75">
        <f t="shared" ref="N1421" si="2150">AVERAGE(F1418:F1421)</f>
        <v>26237.25</v>
      </c>
      <c r="O1421" s="75">
        <f t="shared" ref="O1421" si="2151">AVERAGE(G1418:G1421)</f>
        <v>29224.5</v>
      </c>
      <c r="P1421" s="75">
        <f t="shared" ref="P1421" si="2152">AVERAGE(H1418:H1422)</f>
        <v>6436523.7999999998</v>
      </c>
      <c r="Q1421" s="75">
        <f t="shared" ref="Q1421" si="2153">AVERAGE(I1418:I1421)</f>
        <v>310.75</v>
      </c>
    </row>
    <row r="1422" spans="1:17">
      <c r="A1422" s="5">
        <v>46088</v>
      </c>
      <c r="B1422" s="8">
        <v>9</v>
      </c>
      <c r="C1422" s="102">
        <f t="shared" si="2148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54">AVERAGE(E1419:E1422)</f>
        <v>2627.5</v>
      </c>
      <c r="N1422" s="75">
        <f t="shared" ref="N1422:N1423" si="2155">AVERAGE(F1419:F1422)</f>
        <v>25499.25</v>
      </c>
      <c r="O1422" s="75">
        <f t="shared" ref="O1422:O1423" si="2156">AVERAGE(G1419:G1422)</f>
        <v>28126.75</v>
      </c>
      <c r="P1422" s="75">
        <f t="shared" ref="P1422:P1423" si="2157">AVERAGE(H1419:H1423)</f>
        <v>6304618.2000000002</v>
      </c>
      <c r="Q1422" s="75">
        <f t="shared" ref="Q1422:Q1423" si="2158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9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54"/>
        <v>2483.75</v>
      </c>
      <c r="N1423" s="75">
        <f t="shared" si="2155"/>
        <v>25467.25</v>
      </c>
      <c r="O1423" s="75">
        <f t="shared" si="2156"/>
        <v>27951</v>
      </c>
      <c r="P1423" s="75">
        <f t="shared" si="2157"/>
        <v>6154578.5999999996</v>
      </c>
      <c r="Q1423" s="75">
        <f t="shared" si="2158"/>
        <v>290.25</v>
      </c>
    </row>
    <row r="1424" spans="1:17">
      <c r="A1424" s="5">
        <v>46102</v>
      </c>
      <c r="B1424" s="8">
        <v>11</v>
      </c>
      <c r="C1424" s="102">
        <f t="shared" si="2159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60">AVERAGE(E1421:E1424)</f>
        <v>2471</v>
      </c>
      <c r="N1424" s="75">
        <f t="shared" ref="N1424" si="2161">AVERAGE(F1421:F1424)</f>
        <v>24798.75</v>
      </c>
      <c r="O1424" s="75">
        <f t="shared" ref="O1424" si="2162">AVERAGE(G1421:G1424)</f>
        <v>27269.75</v>
      </c>
      <c r="P1424" s="75">
        <f t="shared" ref="P1424" si="2163">AVERAGE(H1421:H1425)</f>
        <v>5897895</v>
      </c>
      <c r="Q1424" s="75">
        <f t="shared" ref="Q1424" si="2164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65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66">AVERAGE(E1422:E1425)</f>
        <v>2412.25</v>
      </c>
      <c r="N1425" s="75">
        <f t="shared" ref="N1425:N1426" si="2167">AVERAGE(F1422:F1425)</f>
        <v>24013</v>
      </c>
      <c r="O1425" s="75">
        <f t="shared" ref="O1425:O1426" si="2168">AVERAGE(G1422:G1425)</f>
        <v>26425.25</v>
      </c>
      <c r="P1425" s="75">
        <f t="shared" ref="P1425:P1426" si="2169">AVERAGE(H1422:H1426)</f>
        <v>5665304.4000000004</v>
      </c>
      <c r="Q1425" s="75">
        <f t="shared" ref="Q1425:Q1426" si="2170">AVERAGE(I1422:I1425)</f>
        <v>288.5</v>
      </c>
    </row>
    <row r="1426" spans="1:17">
      <c r="A1426" s="5">
        <v>46116</v>
      </c>
      <c r="B1426" s="8">
        <v>13</v>
      </c>
      <c r="C1426" s="102">
        <f t="shared" si="2165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66"/>
        <v>2447.5</v>
      </c>
      <c r="N1426" s="75">
        <f t="shared" si="2167"/>
        <v>23126.5</v>
      </c>
      <c r="O1426" s="75">
        <f t="shared" si="2168"/>
        <v>25574</v>
      </c>
      <c r="P1426" s="75">
        <f t="shared" si="2169"/>
        <v>5481689</v>
      </c>
      <c r="Q1426" s="75">
        <f t="shared" si="2170"/>
        <v>288.75</v>
      </c>
    </row>
    <row r="1427" spans="1:17">
      <c r="A1427" s="5">
        <v>46123</v>
      </c>
      <c r="B1427" s="8">
        <v>14</v>
      </c>
      <c r="C1427" s="102">
        <f t="shared" ref="C1427" si="2171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5267690</v>
      </c>
      <c r="I1427" s="75">
        <v>266</v>
      </c>
      <c r="M1427" s="75">
        <f t="shared" ref="M1427:M1428" si="2172">AVERAGE(E1424:E1427)</f>
        <v>2763.25</v>
      </c>
      <c r="N1427" s="75">
        <f t="shared" ref="N1427:N1428" si="2173">AVERAGE(F1424:F1427)</f>
        <v>21716.5</v>
      </c>
      <c r="O1427" s="75">
        <f t="shared" ref="O1427:O1428" si="2174">AVERAGE(G1424:G1427)</f>
        <v>24479.75</v>
      </c>
      <c r="P1427" s="75">
        <f t="shared" ref="P1427:P1428" si="2175">AVERAGE(H1424:H1428)</f>
        <v>5314510.8</v>
      </c>
      <c r="Q1427" s="75">
        <f t="shared" ref="Q1427:Q1428" si="217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7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5123986</v>
      </c>
      <c r="I1428" s="75">
        <v>275</v>
      </c>
      <c r="M1428" s="75">
        <f t="shared" si="2172"/>
        <v>2778.5</v>
      </c>
      <c r="N1428" s="75">
        <f t="shared" si="2173"/>
        <v>21228</v>
      </c>
      <c r="O1428" s="75">
        <f t="shared" si="2174"/>
        <v>24006.5</v>
      </c>
      <c r="P1428" s="75">
        <f t="shared" si="2175"/>
        <v>5195838</v>
      </c>
      <c r="Q1428" s="75">
        <f t="shared" si="2176"/>
        <v>274.75</v>
      </c>
    </row>
    <row r="1429" spans="1:17">
      <c r="A1429" s="5"/>
      <c r="C1429" s="102"/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" formulaRange="1"/>
    <ignoredError sqref="L765" evalError="1"/>
    <ignoredError sqref="P1413:P1414 P1415:Q1415 P1416:Q1416 P1417:P1421 P1424 P1422:P1423 P1425:P1426 P1427:P142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9" sqref="Z19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32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43.45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G20"/>
  <sheetViews>
    <sheetView workbookViewId="0">
      <pane xSplit="2" ySplit="6" topLeftCell="DA7" activePane="bottomRight" state="frozen"/>
      <selection pane="topRight" activeCell="C1" sqref="C1"/>
      <selection pane="bottomLeft" activeCell="A7" sqref="A7"/>
      <selection pane="bottomRight" activeCell="DM23" sqref="DM2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1">
      <c r="A1" s="130" t="s">
        <v>106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</row>
    <row r="2" spans="1:11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</row>
    <row r="5" spans="1:111" ht="28.5" customHeight="1">
      <c r="AN5" s="131"/>
      <c r="AO5" s="131"/>
      <c r="AP5" s="131"/>
      <c r="AQ5" s="131"/>
    </row>
    <row r="6" spans="1:111" ht="39.75">
      <c r="A6" s="129" t="s">
        <v>55</v>
      </c>
      <c r="B6" s="129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</row>
    <row r="7" spans="1:111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</row>
    <row r="8" spans="1:111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</row>
    <row r="9" spans="1:111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</row>
    <row r="10" spans="1:111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</row>
    <row r="11" spans="1:111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</row>
    <row r="12" spans="1:111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</row>
    <row r="13" spans="1:111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</row>
    <row r="14" spans="1:111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</row>
    <row r="15" spans="1:111">
      <c r="AJ15" s="65"/>
    </row>
    <row r="16" spans="1:111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7F0D61-ED12-4F01-9840-7DC325E5718B}"/>
</file>

<file path=customXml/itemProps2.xml><?xml version="1.0" encoding="utf-8"?>
<ds:datastoreItem xmlns:ds="http://schemas.openxmlformats.org/officeDocument/2006/customXml" ds:itemID="{E439F7A6-AD99-41ED-AA67-EA392B337FDF}"/>
</file>

<file path=customXml/itemProps3.xml><?xml version="1.0" encoding="utf-8"?>
<ds:datastoreItem xmlns:ds="http://schemas.openxmlformats.org/officeDocument/2006/customXml" ds:itemID="{5C3F149B-8E07-4E5F-9002-820CD5CDB243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2026-04-24T18:00:01Z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